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ilt Green\3-Certification\Checklists\Spreadsheets\"/>
    </mc:Choice>
  </mc:AlternateContent>
  <xr:revisionPtr revIDLastSave="0" documentId="13_ncr:1_{4FDCE47E-DCB8-4801-85EF-699C6439D6C9}" xr6:coauthVersionLast="47" xr6:coauthVersionMax="47" xr10:uidLastSave="{00000000-0000-0000-0000-000000000000}"/>
  <bookViews>
    <workbookView xWindow="1560" yWindow="1560" windowWidth="24795" windowHeight="14325" xr2:uid="{2F51F99B-54DB-47B8-A9DC-64DD6945AFEB}"/>
  </bookViews>
  <sheets>
    <sheet name="BG Total Water Use Model" sheetId="1" r:id="rId1"/>
  </sheets>
  <definedNames>
    <definedName name="_xlnm.Print_Area" localSheetId="0">'BG Total Water Use Model'!$A$1:$F$89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49" i="1"/>
  <c r="F65" i="1"/>
  <c r="F68" i="1"/>
  <c r="F69" i="1"/>
  <c r="C53" i="1"/>
  <c r="C54" i="1" l="1"/>
  <c r="F74" i="1"/>
  <c r="F33" i="1"/>
  <c r="F37" i="1" l="1"/>
  <c r="E74" i="1" l="1"/>
  <c r="F57" i="1"/>
  <c r="F77" i="1" l="1"/>
  <c r="F76" i="1"/>
  <c r="F75" i="1"/>
  <c r="F78" i="1"/>
  <c r="F79" i="1" l="1"/>
  <c r="F81" i="1" s="1"/>
  <c r="F46" i="1"/>
  <c r="F45" i="1"/>
  <c r="F31" i="1"/>
  <c r="F32" i="1"/>
  <c r="F20" i="1"/>
  <c r="F83" i="1" l="1"/>
  <c r="F87" i="1" s="1"/>
  <c r="F82" i="1"/>
  <c r="F47" i="1"/>
  <c r="E50" i="1" s="1"/>
  <c r="F38" i="1"/>
  <c r="F39" i="1"/>
  <c r="F36" i="1"/>
  <c r="F35" i="1"/>
  <c r="C34" i="1"/>
  <c r="F34" i="1" s="1"/>
  <c r="F30" i="1"/>
  <c r="F18" i="1"/>
  <c r="F19" i="1"/>
  <c r="F21" i="1"/>
  <c r="C22" i="1"/>
  <c r="F22" i="1" s="1"/>
  <c r="F23" i="1"/>
  <c r="F24" i="1"/>
  <c r="F25" i="1"/>
  <c r="F40" i="1" l="1"/>
  <c r="F56" i="1" s="1"/>
  <c r="F26" i="1"/>
  <c r="F58" i="1" l="1"/>
  <c r="F59" i="1" l="1"/>
  <c r="F60" i="1"/>
  <c r="F86" i="1" s="1"/>
  <c r="F89" i="1" s="1"/>
</calcChain>
</file>

<file path=xl/sharedStrings.xml><?xml version="1.0" encoding="utf-8"?>
<sst xmlns="http://schemas.openxmlformats.org/spreadsheetml/2006/main" count="186" uniqueCount="121">
  <si>
    <t>Toilet</t>
  </si>
  <si>
    <t>Washing Machine</t>
  </si>
  <si>
    <t>Showerheads</t>
  </si>
  <si>
    <t>Other (cleaning etc)</t>
  </si>
  <si>
    <t>Dishwasher</t>
  </si>
  <si>
    <t>Leaks (toilet flappers, drips, etc)</t>
  </si>
  <si>
    <t>Total</t>
  </si>
  <si>
    <t>Fixture</t>
  </si>
  <si>
    <t>Flush or Flow Rate (Gallons)</t>
  </si>
  <si>
    <t>Loads per day (2.6 loads/7 days)</t>
  </si>
  <si>
    <t>Estimated fixture usage per day</t>
  </si>
  <si>
    <t>Flushes</t>
  </si>
  <si>
    <t>Minutes</t>
  </si>
  <si>
    <t>Cycles per day (.7 loads/7 days)</t>
  </si>
  <si>
    <t>Gal/person/day</t>
  </si>
  <si>
    <t>Hot Water Recirculation - Faucets</t>
  </si>
  <si>
    <t>Hot Water Recirculation - Showers</t>
  </si>
  <si>
    <t>Minutes (.75 showers/day)</t>
  </si>
  <si>
    <t xml:space="preserve">Minutes </t>
  </si>
  <si>
    <t>Faucets - Bathroom</t>
  </si>
  <si>
    <t>Faucets - Kitchen</t>
  </si>
  <si>
    <t># of occupants</t>
  </si>
  <si>
    <t>Rainwater Use</t>
  </si>
  <si>
    <t>Houshold Gallons per Day</t>
  </si>
  <si>
    <t>Indoor Water Use</t>
  </si>
  <si>
    <t>Outdoor Water Use</t>
  </si>
  <si>
    <t>Greywater for irrigation (laundry)</t>
  </si>
  <si>
    <t>[EPA Water Budget - Gallons/mth]</t>
  </si>
  <si>
    <t>[LWR - Grey/Rainwater Use]</t>
  </si>
  <si>
    <t>Rainwater for irrigation</t>
  </si>
  <si>
    <t>[Indoor - Rainwater Use]</t>
  </si>
  <si>
    <t>EPA Outdoor Water Baseline</t>
  </si>
  <si>
    <t>EPA Landscape Water Requirement</t>
  </si>
  <si>
    <t>per minute (Negative #)</t>
  </si>
  <si>
    <t xml:space="preserve">Total Houshold Annual Desired Use </t>
  </si>
  <si>
    <t xml:space="preserve">Total Houshold Annual Actual Use </t>
  </si>
  <si>
    <t xml:space="preserve">Average Daily Rainwater Use </t>
  </si>
  <si>
    <t>Total Water Use Modeling Worksheet</t>
  </si>
  <si>
    <t>[WA-DOE Harvesting Calculator]</t>
  </si>
  <si>
    <t>If installed enter 1</t>
  </si>
  <si>
    <t>Greywater for irrigation (shower)</t>
  </si>
  <si>
    <t>Input fields are colored and highlighted with thick borders</t>
  </si>
  <si>
    <t>Required Tool: EPA WaterSense Water Budget Tool</t>
  </si>
  <si>
    <t>Required Tool: Washington Department of Ecology Rainwater Harvesting Calculator</t>
  </si>
  <si>
    <t>Enter cell G22 from WA-DOE worksheet in "Data Entry" tab</t>
  </si>
  <si>
    <t>Flow Rate (Gallons)</t>
  </si>
  <si>
    <t>Greywater for irrigation (Bath faucets)</t>
  </si>
  <si>
    <t>Greywater for irrigation (Kitchen faucet)</t>
  </si>
  <si>
    <t xml:space="preserve">&lt;-After filling in project address and landscaping information, enter the Monthly baseline from cell L13 on "Data Entry" tab </t>
  </si>
  <si>
    <t>&lt;-Enter the LWR from Step 3A on "Results" tab</t>
  </si>
  <si>
    <t>No detactable leaks are permitted</t>
  </si>
  <si>
    <t>*Washing Machine Water Consumption Resources:</t>
  </si>
  <si>
    <t>Washing Machine [*see resources below]</t>
  </si>
  <si>
    <t>Calculate Water per Load: Annual Water Use [see EnergyStar Database] / 295 = Gallons per Load</t>
  </si>
  <si>
    <t>Option 1 for EnergyStar Appliances:</t>
  </si>
  <si>
    <t>Option 2 for all other appliances:</t>
  </si>
  <si>
    <t>Calculate Water per Load: Integrated Water Factor (IWF)* Cubic Volume of washer = Gallons per Load</t>
  </si>
  <si>
    <t>EnergyStar Washing Machine Database</t>
  </si>
  <si>
    <t>Enter gallons/load, see resources below. If none installed enter 20 gallons</t>
  </si>
  <si>
    <t>Enter GPM from bath faucets directed to greywater irrigation system</t>
  </si>
  <si>
    <t>Enter GPM from Kitchen faucets directed to greywater irrigation system</t>
  </si>
  <si>
    <t>Enter GPM from showers directed greywater irrigation system</t>
  </si>
  <si>
    <t>Enter gallons/load from laundry directed to greywater irrigation system</t>
  </si>
  <si>
    <t>Instructions</t>
  </si>
  <si>
    <t>&lt;--Use this weighted average to determine points from Credit 2-51 Points Breakdown</t>
  </si>
  <si>
    <t>Note: food production area to be excluded from outdoor water use calculations</t>
  </si>
  <si>
    <t>Minimum required: 30% (3-Star), 40% (4-Star), 50% (5-Star)</t>
  </si>
  <si>
    <t>Total Water Use Reduction</t>
  </si>
  <si>
    <t>Enter gallons per "standard" or "normal" cycle from product specs</t>
  </si>
  <si>
    <t>Total Annual Indoor Water Use</t>
  </si>
  <si>
    <t xml:space="preserve">Total Indoor Potable Water Use </t>
  </si>
  <si>
    <t>Enter cell G21 from WA-DOE worksheet in "Data Entry" tab</t>
  </si>
  <si>
    <t>Gallons/day</t>
  </si>
  <si>
    <t>Gal/day</t>
  </si>
  <si>
    <t>Enter cell H21 from WA-DOE worksheet in "Data Entry" tab</t>
  </si>
  <si>
    <t>Minimum 30% reduction for total indoor water use</t>
  </si>
  <si>
    <t>Minimum 30% reduction for total outdoor water use</t>
  </si>
  <si>
    <t xml:space="preserve">Builder: </t>
  </si>
  <si>
    <t>Project Address:</t>
  </si>
  <si>
    <t>Date of Modeling:</t>
  </si>
  <si>
    <t>Baseline Indoor Water Use</t>
  </si>
  <si>
    <t>Conserved Indoor Water Use</t>
  </si>
  <si>
    <t>Total Outdoor Potable Water Use</t>
  </si>
  <si>
    <t>Percentage of Total Outdoor Water Use Reduction</t>
  </si>
  <si>
    <t>Total Annual Outdoor Potable Water Use</t>
  </si>
  <si>
    <t>Percentage of Total Indoor Water Use Reduction</t>
  </si>
  <si>
    <t>Percentage of Outdoor Water Use Reduction</t>
  </si>
  <si>
    <t>Enter # of Bedrooms per Home</t>
  </si>
  <si>
    <t>Expected # of Occupants for Home Size</t>
  </si>
  <si>
    <t>per Day</t>
  </si>
  <si>
    <t>per Household</t>
  </si>
  <si>
    <t>per Person</t>
  </si>
  <si>
    <t>Estimated Fixture Usage per Day</t>
  </si>
  <si>
    <r>
      <t xml:space="preserve">Built Green Total Water Use Reduction </t>
    </r>
    <r>
      <rPr>
        <b/>
        <sz val="11"/>
        <rFont val="Calibri"/>
        <family val="2"/>
        <scheme val="minor"/>
      </rPr>
      <t>(weighted average)</t>
    </r>
  </si>
  <si>
    <t>Gallons/year</t>
  </si>
  <si>
    <t>Gallons/person/day</t>
  </si>
  <si>
    <t>Gallons/Year</t>
  </si>
  <si>
    <t>Gallons</t>
  </si>
  <si>
    <t>per Cycle</t>
  </si>
  <si>
    <t>per Load</t>
  </si>
  <si>
    <t xml:space="preserve">per Minute </t>
  </si>
  <si>
    <t>per Flush</t>
  </si>
  <si>
    <t>Loads per Day (2.6 loads/7 days)</t>
  </si>
  <si>
    <t>Rainwater for Toilet</t>
  </si>
  <si>
    <t>per Minute</t>
  </si>
  <si>
    <t>Gallons [WA-DOE Outdoor use]</t>
  </si>
  <si>
    <t>Mintues</t>
  </si>
  <si>
    <t>Enter GPM flow rate based on water testing</t>
  </si>
  <si>
    <t>Enter GPF from toilet product specs. Use calculated average of dual flush rates.</t>
  </si>
  <si>
    <t>Enter GPF from toilet product specs for fixtures supplied by captured rainwater</t>
  </si>
  <si>
    <t>Rainwater for Washing Machine</t>
  </si>
  <si>
    <t>Enter gallons/load for clothes washing machines supplied by captured rainwater</t>
  </si>
  <si>
    <t>Indoor Potable Water Savings via Rainwater Catchment</t>
  </si>
  <si>
    <t>Outdoor Potable Water Savings via Greywater/Rainwater Catchment</t>
  </si>
  <si>
    <t>&lt;-Enter Household Gallons/day # into cell H7 on WA-DOE Rainwater Harvesting Calculator</t>
  </si>
  <si>
    <t>Landscaping Sq. Ft.</t>
  </si>
  <si>
    <t>House Size Sq. Ft.</t>
  </si>
  <si>
    <t>Gallons/day*</t>
  </si>
  <si>
    <t># of Bedrooms</t>
  </si>
  <si>
    <t>Form Last updated: October 13, 2023</t>
  </si>
  <si>
    <t>*Peak watering months are considered June-September (modeled on peak month of July), converted to annual per day to align with outdoor greywater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</si>
</sst>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4" borderId="0" xfId="0" applyFont="1" applyFill="1"/>
    <xf numFmtId="0" fontId="2" fillId="5" borderId="0" xfId="0" applyFont="1" applyFill="1"/>
    <xf numFmtId="0" fontId="2" fillId="0" borderId="0" xfId="0" applyFont="1"/>
    <xf numFmtId="1" fontId="2" fillId="0" borderId="0" xfId="0" applyNumberFormat="1" applyFont="1"/>
    <xf numFmtId="0" fontId="2" fillId="7" borderId="0" xfId="0" applyFont="1" applyFill="1"/>
    <xf numFmtId="0" fontId="0" fillId="7" borderId="0" xfId="0" applyFill="1"/>
    <xf numFmtId="0" fontId="2" fillId="7" borderId="1" xfId="0" applyFont="1" applyFill="1" applyBorder="1"/>
    <xf numFmtId="0" fontId="2" fillId="8" borderId="0" xfId="0" applyFont="1" applyFill="1"/>
    <xf numFmtId="0" fontId="0" fillId="8" borderId="0" xfId="0" applyFill="1"/>
    <xf numFmtId="0" fontId="2" fillId="8" borderId="1" xfId="0" applyFont="1" applyFill="1" applyBorder="1"/>
    <xf numFmtId="0" fontId="2" fillId="9" borderId="0" xfId="0" applyFont="1" applyFill="1"/>
    <xf numFmtId="0" fontId="0" fillId="9" borderId="0" xfId="0" applyFill="1"/>
    <xf numFmtId="164" fontId="2" fillId="5" borderId="0" xfId="0" applyNumberFormat="1" applyFont="1" applyFill="1"/>
    <xf numFmtId="164" fontId="2" fillId="4" borderId="0" xfId="0" applyNumberFormat="1" applyFont="1" applyFill="1"/>
    <xf numFmtId="164" fontId="2" fillId="9" borderId="0" xfId="0" applyNumberFormat="1" applyFont="1" applyFill="1" applyAlignment="1">
      <alignment horizontal="center"/>
    </xf>
    <xf numFmtId="165" fontId="2" fillId="9" borderId="0" xfId="1" applyNumberFormat="1" applyFont="1" applyFill="1" applyAlignment="1">
      <alignment horizontal="center"/>
    </xf>
    <xf numFmtId="0" fontId="3" fillId="0" borderId="0" xfId="0" applyFont="1"/>
    <xf numFmtId="0" fontId="0" fillId="4" borderId="0" xfId="0" applyFill="1"/>
    <xf numFmtId="164" fontId="0" fillId="0" borderId="0" xfId="0" applyNumberFormat="1" applyAlignment="1">
      <alignment horizontal="right"/>
    </xf>
    <xf numFmtId="165" fontId="2" fillId="4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/>
    </xf>
    <xf numFmtId="0" fontId="4" fillId="0" borderId="0" xfId="0" applyFont="1"/>
    <xf numFmtId="0" fontId="0" fillId="0" borderId="0" xfId="0" applyAlignment="1">
      <alignment vertical="top" wrapText="1"/>
    </xf>
    <xf numFmtId="0" fontId="5" fillId="0" borderId="0" xfId="3"/>
    <xf numFmtId="166" fontId="0" fillId="3" borderId="2" xfId="2" applyNumberFormat="1" applyFont="1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2" fontId="0" fillId="3" borderId="3" xfId="0" applyNumberFormat="1" applyFill="1" applyBorder="1"/>
    <xf numFmtId="2" fontId="0" fillId="3" borderId="5" xfId="0" applyNumberForma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164" fontId="0" fillId="2" borderId="2" xfId="0" applyNumberFormat="1" applyFill="1" applyBorder="1"/>
    <xf numFmtId="0" fontId="6" fillId="0" borderId="0" xfId="0" applyFont="1"/>
    <xf numFmtId="166" fontId="0" fillId="6" borderId="2" xfId="2" applyNumberFormat="1" applyFont="1" applyFill="1" applyBorder="1" applyAlignment="1">
      <alignment horizontal="right"/>
    </xf>
    <xf numFmtId="0" fontId="2" fillId="11" borderId="0" xfId="0" applyFont="1" applyFill="1"/>
    <xf numFmtId="1" fontId="2" fillId="11" borderId="0" xfId="0" applyNumberFormat="1" applyFont="1" applyFill="1"/>
    <xf numFmtId="0" fontId="2" fillId="12" borderId="0" xfId="0" applyFont="1" applyFill="1"/>
    <xf numFmtId="0" fontId="0" fillId="12" borderId="0" xfId="0" applyFill="1"/>
    <xf numFmtId="0" fontId="2" fillId="12" borderId="1" xfId="0" applyFont="1" applyFill="1" applyBorder="1"/>
    <xf numFmtId="2" fontId="0" fillId="12" borderId="0" xfId="0" applyNumberFormat="1" applyFill="1"/>
    <xf numFmtId="0" fontId="0" fillId="12" borderId="0" xfId="0" applyFill="1" applyAlignment="1">
      <alignment horizontal="right"/>
    </xf>
    <xf numFmtId="0" fontId="0" fillId="12" borderId="0" xfId="0" applyFill="1" applyAlignment="1">
      <alignment horizontal="right" wrapText="1"/>
    </xf>
    <xf numFmtId="164" fontId="0" fillId="12" borderId="0" xfId="0" applyNumberFormat="1" applyFill="1"/>
    <xf numFmtId="0" fontId="0" fillId="11" borderId="0" xfId="0" applyFill="1"/>
    <xf numFmtId="0" fontId="7" fillId="8" borderId="0" xfId="3" applyFont="1" applyFill="1"/>
    <xf numFmtId="0" fontId="7" fillId="7" borderId="0" xfId="3" applyFont="1" applyFill="1"/>
    <xf numFmtId="0" fontId="7" fillId="12" borderId="0" xfId="3" applyFont="1" applyFill="1"/>
    <xf numFmtId="0" fontId="0" fillId="0" borderId="0" xfId="0" applyAlignment="1">
      <alignment vertical="top"/>
    </xf>
    <xf numFmtId="0" fontId="2" fillId="10" borderId="3" xfId="0" applyFont="1" applyFill="1" applyBorder="1"/>
    <xf numFmtId="0" fontId="0" fillId="10" borderId="5" xfId="0" applyFill="1" applyBorder="1"/>
    <xf numFmtId="165" fontId="2" fillId="0" borderId="0" xfId="1" applyNumberFormat="1" applyFont="1" applyFill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0" fillId="0" borderId="0" xfId="2" applyNumberFormat="1" applyFont="1" applyFill="1" applyBorder="1" applyAlignment="1">
      <alignment horizontal="right"/>
    </xf>
    <xf numFmtId="0" fontId="8" fillId="9" borderId="6" xfId="0" applyFont="1" applyFill="1" applyBorder="1"/>
    <xf numFmtId="0" fontId="9" fillId="9" borderId="7" xfId="0" applyFont="1" applyFill="1" applyBorder="1"/>
    <xf numFmtId="9" fontId="10" fillId="9" borderId="8" xfId="1" applyFont="1" applyFill="1" applyBorder="1" applyAlignment="1">
      <alignment horizontal="center"/>
    </xf>
    <xf numFmtId="9" fontId="2" fillId="0" borderId="0" xfId="1" applyFont="1" applyFill="1" applyAlignment="1">
      <alignment horizontal="center"/>
    </xf>
    <xf numFmtId="0" fontId="0" fillId="0" borderId="7" xfId="0" applyBorder="1"/>
    <xf numFmtId="43" fontId="2" fillId="9" borderId="0" xfId="2" applyFont="1" applyFill="1" applyAlignment="1"/>
    <xf numFmtId="43" fontId="0" fillId="4" borderId="0" xfId="2" applyFont="1" applyFill="1" applyAlignment="1">
      <alignment horizontal="right"/>
    </xf>
    <xf numFmtId="43" fontId="2" fillId="9" borderId="0" xfId="2" applyFont="1" applyFill="1"/>
    <xf numFmtId="43" fontId="0" fillId="11" borderId="0" xfId="2" applyFont="1" applyFill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2" fillId="0" borderId="9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3176</xdr:colOff>
      <xdr:row>4</xdr:row>
      <xdr:rowOff>46745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4C3649-D8C9-417C-8634-3F321C554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143250" cy="80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a.gov/watersense/water-budget-too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fortress.wa.gov/ecy/wrdocs/WaterRights/wrwebpdf/ecy_rwcalc.xlsm" TargetMode="External"/><Relationship Id="rId1" Type="http://schemas.openxmlformats.org/officeDocument/2006/relationships/hyperlink" Target="https://www.epa.gov/watersense/water-budget-too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ata.energystar.gov/Active-Specifications/ENERGY-STAR-Certified-Residential-Clothes-Washers/bghd-e2wd/data" TargetMode="External"/><Relationship Id="rId4" Type="http://schemas.openxmlformats.org/officeDocument/2006/relationships/hyperlink" Target="https://fortress.wa.gov/ecy/wrdocs/WaterRights/wrwebpdf/ecy_rwcalc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863A-38C2-4676-B589-29E33A62C92E}">
  <dimension ref="A7:H98"/>
  <sheetViews>
    <sheetView tabSelected="1" topLeftCell="A33" zoomScaleNormal="100" workbookViewId="0">
      <selection activeCell="H55" sqref="H55"/>
    </sheetView>
  </sheetViews>
  <sheetFormatPr defaultRowHeight="15" x14ac:dyDescent="0.25"/>
  <cols>
    <col min="1" max="1" width="45.28515625" customWidth="1"/>
    <col min="2" max="2" width="31.5703125" customWidth="1"/>
    <col min="4" max="4" width="26.7109375" customWidth="1"/>
    <col min="6" max="6" width="18.42578125" customWidth="1"/>
    <col min="7" max="7" width="5.7109375" hidden="1" customWidth="1"/>
    <col min="8" max="8" width="72" customWidth="1"/>
  </cols>
  <sheetData>
    <row r="7" spans="1:7" ht="36" x14ac:dyDescent="0.55000000000000004">
      <c r="A7" s="26" t="s">
        <v>37</v>
      </c>
    </row>
    <row r="8" spans="1:7" ht="15.75" thickBot="1" x14ac:dyDescent="0.3">
      <c r="D8" s="79" t="s">
        <v>119</v>
      </c>
      <c r="E8" s="79"/>
      <c r="F8" s="79"/>
    </row>
    <row r="9" spans="1:7" ht="15.75" thickBot="1" x14ac:dyDescent="0.3">
      <c r="A9" s="71" t="s">
        <v>77</v>
      </c>
      <c r="B9" s="80"/>
      <c r="C9" s="81"/>
      <c r="D9" s="81"/>
      <c r="E9" s="81"/>
      <c r="F9" s="82"/>
    </row>
    <row r="10" spans="1:7" ht="15.75" thickBot="1" x14ac:dyDescent="0.3">
      <c r="A10" s="71" t="s">
        <v>78</v>
      </c>
      <c r="B10" s="80"/>
      <c r="C10" s="81"/>
      <c r="D10" s="81"/>
      <c r="E10" s="81"/>
      <c r="F10" s="82"/>
    </row>
    <row r="11" spans="1:7" ht="15.75" thickBot="1" x14ac:dyDescent="0.3">
      <c r="A11" s="71" t="s">
        <v>79</v>
      </c>
      <c r="B11" s="80"/>
      <c r="C11" s="81"/>
      <c r="D11" s="81"/>
      <c r="E11" s="81"/>
      <c r="F11" s="82"/>
    </row>
    <row r="12" spans="1:7" ht="15.75" thickBot="1" x14ac:dyDescent="0.3">
      <c r="A12" s="71" t="s">
        <v>116</v>
      </c>
      <c r="B12" s="74"/>
      <c r="C12" s="72"/>
      <c r="D12" s="71" t="s">
        <v>115</v>
      </c>
      <c r="E12" s="73"/>
      <c r="F12" s="72"/>
    </row>
    <row r="13" spans="1:7" ht="15.75" thickBot="1" x14ac:dyDescent="0.3">
      <c r="A13" s="71" t="s">
        <v>118</v>
      </c>
      <c r="B13" s="75"/>
    </row>
    <row r="14" spans="1:7" ht="21" x14ac:dyDescent="0.35">
      <c r="A14" s="21" t="s">
        <v>24</v>
      </c>
      <c r="D14" s="78"/>
      <c r="E14" s="78"/>
      <c r="F14" s="78"/>
      <c r="G14" s="3"/>
    </row>
    <row r="16" spans="1:7" x14ac:dyDescent="0.25">
      <c r="A16" s="43" t="s">
        <v>80</v>
      </c>
      <c r="B16" s="44"/>
      <c r="C16" s="44"/>
      <c r="D16" s="44"/>
      <c r="E16" s="44"/>
      <c r="F16" s="44"/>
    </row>
    <row r="17" spans="1:8" x14ac:dyDescent="0.25">
      <c r="A17" s="45" t="s">
        <v>7</v>
      </c>
      <c r="B17" s="45" t="s">
        <v>10</v>
      </c>
      <c r="C17" s="45"/>
      <c r="D17" s="45" t="s">
        <v>8</v>
      </c>
      <c r="E17" s="45"/>
      <c r="F17" s="45" t="s">
        <v>14</v>
      </c>
      <c r="G17" s="7"/>
    </row>
    <row r="18" spans="1:8" x14ac:dyDescent="0.25">
      <c r="A18" s="44" t="s">
        <v>0</v>
      </c>
      <c r="B18" s="44" t="s">
        <v>11</v>
      </c>
      <c r="C18" s="46">
        <v>5.5</v>
      </c>
      <c r="D18" s="47" t="s">
        <v>101</v>
      </c>
      <c r="E18" s="44">
        <v>1.6</v>
      </c>
      <c r="F18" s="44">
        <f>C18*E18</f>
        <v>8.8000000000000007</v>
      </c>
    </row>
    <row r="19" spans="1:8" x14ac:dyDescent="0.25">
      <c r="A19" s="44" t="s">
        <v>2</v>
      </c>
      <c r="B19" s="44" t="s">
        <v>17</v>
      </c>
      <c r="C19" s="46">
        <v>7.8</v>
      </c>
      <c r="D19" s="48" t="s">
        <v>100</v>
      </c>
      <c r="E19" s="44">
        <v>2.5</v>
      </c>
      <c r="F19" s="44">
        <f>C19*E19</f>
        <v>19.5</v>
      </c>
    </row>
    <row r="20" spans="1:8" x14ac:dyDescent="0.25">
      <c r="A20" s="44" t="s">
        <v>19</v>
      </c>
      <c r="B20" s="44" t="s">
        <v>12</v>
      </c>
      <c r="C20" s="46">
        <v>2</v>
      </c>
      <c r="D20" s="48" t="s">
        <v>100</v>
      </c>
      <c r="E20" s="44">
        <v>1.2</v>
      </c>
      <c r="F20" s="44">
        <f>C20*E20</f>
        <v>2.4</v>
      </c>
    </row>
    <row r="21" spans="1:8" x14ac:dyDescent="0.25">
      <c r="A21" s="44" t="s">
        <v>20</v>
      </c>
      <c r="B21" s="44" t="s">
        <v>12</v>
      </c>
      <c r="C21" s="46">
        <v>4</v>
      </c>
      <c r="D21" s="48" t="s">
        <v>100</v>
      </c>
      <c r="E21" s="44">
        <v>2.2000000000000002</v>
      </c>
      <c r="F21" s="44">
        <f>C21*E21</f>
        <v>8.8000000000000007</v>
      </c>
    </row>
    <row r="22" spans="1:8" x14ac:dyDescent="0.25">
      <c r="A22" s="44" t="s">
        <v>1</v>
      </c>
      <c r="B22" s="44" t="s">
        <v>9</v>
      </c>
      <c r="C22" s="46">
        <f>2.6/7</f>
        <v>0.37142857142857144</v>
      </c>
      <c r="D22" s="47" t="s">
        <v>99</v>
      </c>
      <c r="E22" s="44">
        <v>20</v>
      </c>
      <c r="F22" s="49">
        <f>C22*E22</f>
        <v>7.4285714285714288</v>
      </c>
      <c r="G22" s="1"/>
    </row>
    <row r="23" spans="1:8" x14ac:dyDescent="0.25">
      <c r="A23" s="44" t="s">
        <v>4</v>
      </c>
      <c r="B23" s="44" t="s">
        <v>13</v>
      </c>
      <c r="C23" s="46">
        <v>0.1</v>
      </c>
      <c r="D23" s="47" t="s">
        <v>98</v>
      </c>
      <c r="E23" s="44">
        <v>6.5</v>
      </c>
      <c r="F23" s="44">
        <f t="shared" ref="F23:F25" si="0">C23*E23</f>
        <v>0.65</v>
      </c>
    </row>
    <row r="24" spans="1:8" x14ac:dyDescent="0.25">
      <c r="A24" s="44" t="s">
        <v>5</v>
      </c>
      <c r="B24" s="44" t="s">
        <v>89</v>
      </c>
      <c r="C24" s="46">
        <v>1</v>
      </c>
      <c r="D24" s="47" t="s">
        <v>97</v>
      </c>
      <c r="E24" s="44">
        <v>4.4000000000000004</v>
      </c>
      <c r="F24" s="44">
        <f t="shared" si="0"/>
        <v>4.4000000000000004</v>
      </c>
    </row>
    <row r="25" spans="1:8" x14ac:dyDescent="0.25">
      <c r="A25" s="44" t="s">
        <v>3</v>
      </c>
      <c r="B25" s="44" t="s">
        <v>89</v>
      </c>
      <c r="C25" s="46">
        <v>1</v>
      </c>
      <c r="D25" s="47" t="s">
        <v>97</v>
      </c>
      <c r="E25" s="44">
        <v>1.5</v>
      </c>
      <c r="F25" s="44">
        <f t="shared" si="0"/>
        <v>1.5</v>
      </c>
    </row>
    <row r="26" spans="1:8" x14ac:dyDescent="0.25">
      <c r="E26" s="41" t="s">
        <v>6</v>
      </c>
      <c r="F26" s="42">
        <f>SUM(F18:F25)</f>
        <v>53.478571428571428</v>
      </c>
      <c r="G26" s="8"/>
    </row>
    <row r="27" spans="1:8" ht="15.75" thickBot="1" x14ac:dyDescent="0.3">
      <c r="E27" s="7"/>
      <c r="F27" s="8"/>
      <c r="G27" s="8"/>
    </row>
    <row r="28" spans="1:8" x14ac:dyDescent="0.25">
      <c r="A28" s="9" t="s">
        <v>81</v>
      </c>
      <c r="B28" s="10"/>
      <c r="C28" s="10"/>
      <c r="D28" s="10"/>
      <c r="E28" s="10"/>
      <c r="F28" s="10"/>
      <c r="H28" s="55" t="s">
        <v>63</v>
      </c>
    </row>
    <row r="29" spans="1:8" ht="15.75" thickBot="1" x14ac:dyDescent="0.3">
      <c r="A29" s="11" t="s">
        <v>7</v>
      </c>
      <c r="B29" s="11" t="s">
        <v>10</v>
      </c>
      <c r="C29" s="11"/>
      <c r="D29" s="11" t="s">
        <v>8</v>
      </c>
      <c r="E29" s="9"/>
      <c r="F29" s="11" t="s">
        <v>14</v>
      </c>
      <c r="G29" s="7"/>
      <c r="H29" s="56" t="s">
        <v>41</v>
      </c>
    </row>
    <row r="30" spans="1:8" x14ac:dyDescent="0.25">
      <c r="A30" t="s">
        <v>0</v>
      </c>
      <c r="B30" t="s">
        <v>11</v>
      </c>
      <c r="C30" s="2">
        <v>5.5</v>
      </c>
      <c r="D30" s="3" t="s">
        <v>101</v>
      </c>
      <c r="E30" s="35">
        <v>0</v>
      </c>
      <c r="F30" s="1">
        <f>C30*E30</f>
        <v>0</v>
      </c>
      <c r="G30" s="1"/>
      <c r="H30" t="s">
        <v>108</v>
      </c>
    </row>
    <row r="31" spans="1:8" x14ac:dyDescent="0.25">
      <c r="A31" t="s">
        <v>2</v>
      </c>
      <c r="B31" t="s">
        <v>17</v>
      </c>
      <c r="C31" s="2">
        <v>7.8</v>
      </c>
      <c r="D31" s="4" t="s">
        <v>100</v>
      </c>
      <c r="E31" s="36">
        <v>0</v>
      </c>
      <c r="F31" s="1">
        <f>C31*E31</f>
        <v>0</v>
      </c>
      <c r="G31" s="1"/>
      <c r="H31" t="s">
        <v>107</v>
      </c>
    </row>
    <row r="32" spans="1:8" x14ac:dyDescent="0.25">
      <c r="A32" t="s">
        <v>19</v>
      </c>
      <c r="B32" t="s">
        <v>12</v>
      </c>
      <c r="C32" s="2">
        <v>2</v>
      </c>
      <c r="D32" s="4" t="s">
        <v>100</v>
      </c>
      <c r="E32" s="36">
        <v>0</v>
      </c>
      <c r="F32" s="1">
        <f>C32*E32</f>
        <v>0</v>
      </c>
      <c r="G32" s="1"/>
      <c r="H32" t="s">
        <v>107</v>
      </c>
    </row>
    <row r="33" spans="1:8" x14ac:dyDescent="0.25">
      <c r="A33" t="s">
        <v>20</v>
      </c>
      <c r="B33" t="s">
        <v>12</v>
      </c>
      <c r="C33" s="2">
        <v>4</v>
      </c>
      <c r="D33" s="4" t="s">
        <v>100</v>
      </c>
      <c r="E33" s="36">
        <v>0</v>
      </c>
      <c r="F33" s="1">
        <f>C33*E33</f>
        <v>0</v>
      </c>
      <c r="G33" s="1"/>
      <c r="H33" t="s">
        <v>107</v>
      </c>
    </row>
    <row r="34" spans="1:8" x14ac:dyDescent="0.25">
      <c r="A34" t="s">
        <v>52</v>
      </c>
      <c r="B34" t="s">
        <v>9</v>
      </c>
      <c r="C34" s="2">
        <f>2.6/7</f>
        <v>0.37142857142857144</v>
      </c>
      <c r="D34" s="3" t="s">
        <v>99</v>
      </c>
      <c r="E34" s="36">
        <v>0</v>
      </c>
      <c r="F34" s="1">
        <f>C34*E34</f>
        <v>0</v>
      </c>
      <c r="G34" s="1"/>
      <c r="H34" t="s">
        <v>58</v>
      </c>
    </row>
    <row r="35" spans="1:8" ht="15.75" thickBot="1" x14ac:dyDescent="0.3">
      <c r="A35" t="s">
        <v>4</v>
      </c>
      <c r="B35" t="s">
        <v>13</v>
      </c>
      <c r="C35" s="2">
        <v>0.1</v>
      </c>
      <c r="D35" s="3" t="s">
        <v>98</v>
      </c>
      <c r="E35" s="37">
        <v>0</v>
      </c>
      <c r="F35" s="1">
        <f t="shared" ref="F35:F39" si="1">C35*E35</f>
        <v>0</v>
      </c>
      <c r="G35" s="1"/>
      <c r="H35" t="s">
        <v>68</v>
      </c>
    </row>
    <row r="36" spans="1:8" x14ac:dyDescent="0.25">
      <c r="A36" t="s">
        <v>5</v>
      </c>
      <c r="B36" t="s">
        <v>89</v>
      </c>
      <c r="C36" s="2">
        <v>1</v>
      </c>
      <c r="D36" s="3" t="s">
        <v>97</v>
      </c>
      <c r="E36">
        <v>0</v>
      </c>
      <c r="F36" s="1">
        <f t="shared" si="1"/>
        <v>0</v>
      </c>
      <c r="G36" s="1"/>
      <c r="H36" t="s">
        <v>50</v>
      </c>
    </row>
    <row r="37" spans="1:8" ht="15.75" thickBot="1" x14ac:dyDescent="0.3">
      <c r="A37" t="s">
        <v>3</v>
      </c>
      <c r="B37" t="s">
        <v>89</v>
      </c>
      <c r="C37" s="2">
        <v>1</v>
      </c>
      <c r="D37" s="3" t="s">
        <v>97</v>
      </c>
      <c r="E37">
        <v>1.5</v>
      </c>
      <c r="F37" s="1">
        <f>C37*E37</f>
        <v>1.5</v>
      </c>
      <c r="G37" s="1"/>
    </row>
    <row r="38" spans="1:8" x14ac:dyDescent="0.25">
      <c r="A38" t="s">
        <v>15</v>
      </c>
      <c r="B38" t="s">
        <v>18</v>
      </c>
      <c r="C38" s="33">
        <v>0</v>
      </c>
      <c r="D38" s="4" t="s">
        <v>33</v>
      </c>
      <c r="E38">
        <v>-1.1599999999999999</v>
      </c>
      <c r="F38" s="1">
        <f t="shared" si="1"/>
        <v>0</v>
      </c>
      <c r="G38" s="1"/>
      <c r="H38" t="s">
        <v>39</v>
      </c>
    </row>
    <row r="39" spans="1:8" ht="15.75" thickBot="1" x14ac:dyDescent="0.3">
      <c r="A39" t="s">
        <v>16</v>
      </c>
      <c r="B39" t="s">
        <v>17</v>
      </c>
      <c r="C39" s="34">
        <v>0</v>
      </c>
      <c r="D39" s="4" t="s">
        <v>33</v>
      </c>
      <c r="E39">
        <v>-1.36</v>
      </c>
      <c r="F39" s="1">
        <f t="shared" si="1"/>
        <v>0</v>
      </c>
      <c r="G39" s="1"/>
      <c r="H39" t="s">
        <v>39</v>
      </c>
    </row>
    <row r="40" spans="1:8" x14ac:dyDescent="0.25">
      <c r="E40" s="5" t="s">
        <v>6</v>
      </c>
      <c r="F40" s="18">
        <f>SUM(F30:F39)</f>
        <v>1.5</v>
      </c>
      <c r="G40" s="58"/>
    </row>
    <row r="42" spans="1:8" x14ac:dyDescent="0.25">
      <c r="A42" s="12" t="s">
        <v>112</v>
      </c>
      <c r="B42" s="13"/>
      <c r="C42" s="13"/>
      <c r="D42" s="13"/>
      <c r="E42" s="13"/>
      <c r="F42" s="13"/>
    </row>
    <row r="43" spans="1:8" x14ac:dyDescent="0.25">
      <c r="A43" s="51" t="s">
        <v>43</v>
      </c>
      <c r="B43" s="13"/>
      <c r="C43" s="13"/>
      <c r="D43" s="13"/>
      <c r="E43" s="13"/>
      <c r="F43" s="13"/>
    </row>
    <row r="44" spans="1:8" ht="15.75" thickBot="1" x14ac:dyDescent="0.3">
      <c r="A44" s="14" t="s">
        <v>7</v>
      </c>
      <c r="B44" s="14" t="s">
        <v>92</v>
      </c>
      <c r="C44" s="14"/>
      <c r="D44" s="14" t="s">
        <v>8</v>
      </c>
      <c r="E44" s="12"/>
      <c r="F44" s="14" t="s">
        <v>14</v>
      </c>
      <c r="G44" s="7"/>
    </row>
    <row r="45" spans="1:8" x14ac:dyDescent="0.25">
      <c r="A45" t="s">
        <v>103</v>
      </c>
      <c r="B45" t="s">
        <v>11</v>
      </c>
      <c r="C45">
        <v>5.5</v>
      </c>
      <c r="D45" s="3" t="s">
        <v>101</v>
      </c>
      <c r="E45" s="30">
        <v>0</v>
      </c>
      <c r="F45">
        <f>C45*E45</f>
        <v>0</v>
      </c>
      <c r="H45" t="s">
        <v>109</v>
      </c>
    </row>
    <row r="46" spans="1:8" ht="15.75" thickBot="1" x14ac:dyDescent="0.3">
      <c r="A46" t="s">
        <v>110</v>
      </c>
      <c r="B46" t="s">
        <v>102</v>
      </c>
      <c r="C46">
        <v>0.37</v>
      </c>
      <c r="D46" s="3" t="s">
        <v>99</v>
      </c>
      <c r="E46" s="32">
        <v>0</v>
      </c>
      <c r="F46">
        <f>C46*E46</f>
        <v>0</v>
      </c>
      <c r="H46" t="s">
        <v>111</v>
      </c>
    </row>
    <row r="47" spans="1:8" x14ac:dyDescent="0.25">
      <c r="E47" s="6" t="s">
        <v>6</v>
      </c>
      <c r="F47" s="17">
        <f>SUM(F45:F46)</f>
        <v>0</v>
      </c>
      <c r="G47" s="58"/>
    </row>
    <row r="48" spans="1:8" ht="15.75" thickBot="1" x14ac:dyDescent="0.3"/>
    <row r="49" spans="1:8" ht="15.75" thickBot="1" x14ac:dyDescent="0.3">
      <c r="A49" t="s">
        <v>87</v>
      </c>
      <c r="C49" s="76">
        <f>B13</f>
        <v>0</v>
      </c>
    </row>
    <row r="50" spans="1:8" ht="15" customHeight="1" thickBot="1" x14ac:dyDescent="0.3">
      <c r="A50" t="s">
        <v>88</v>
      </c>
      <c r="C50" s="65">
        <f>1.09+0.54*B13</f>
        <v>1.0900000000000001</v>
      </c>
      <c r="D50" s="3" t="s">
        <v>23</v>
      </c>
      <c r="E50" s="75">
        <f>C50*F47</f>
        <v>0</v>
      </c>
      <c r="G50" s="54"/>
      <c r="H50" s="54" t="s">
        <v>114</v>
      </c>
    </row>
    <row r="51" spans="1:8" x14ac:dyDescent="0.25">
      <c r="A51" s="7" t="s">
        <v>34</v>
      </c>
      <c r="B51" t="s">
        <v>38</v>
      </c>
      <c r="C51" s="30">
        <v>0</v>
      </c>
      <c r="F51" s="27"/>
      <c r="G51" s="27"/>
      <c r="H51" t="s">
        <v>74</v>
      </c>
    </row>
    <row r="52" spans="1:8" ht="15.75" thickBot="1" x14ac:dyDescent="0.3">
      <c r="A52" s="7" t="s">
        <v>35</v>
      </c>
      <c r="B52" t="s">
        <v>38</v>
      </c>
      <c r="C52" s="32">
        <v>0</v>
      </c>
      <c r="F52" s="27"/>
      <c r="G52" s="27"/>
      <c r="H52" t="s">
        <v>71</v>
      </c>
    </row>
    <row r="53" spans="1:8" x14ac:dyDescent="0.25">
      <c r="A53" t="s">
        <v>36</v>
      </c>
      <c r="B53" t="s">
        <v>90</v>
      </c>
      <c r="C53" s="1">
        <f>C52/365</f>
        <v>0</v>
      </c>
      <c r="F53" s="27"/>
      <c r="G53" s="27"/>
    </row>
    <row r="54" spans="1:8" x14ac:dyDescent="0.25">
      <c r="A54" t="s">
        <v>36</v>
      </c>
      <c r="B54" t="s">
        <v>91</v>
      </c>
      <c r="C54" s="1">
        <f>C53/C50</f>
        <v>0</v>
      </c>
    </row>
    <row r="55" spans="1:8" x14ac:dyDescent="0.25">
      <c r="C55" s="1"/>
    </row>
    <row r="56" spans="1:8" x14ac:dyDescent="0.25">
      <c r="A56" s="15" t="s">
        <v>24</v>
      </c>
      <c r="B56" s="16"/>
      <c r="C56" s="16"/>
      <c r="D56" s="15" t="s">
        <v>95</v>
      </c>
      <c r="E56" s="16"/>
      <c r="F56" s="19">
        <f>F40</f>
        <v>1.5</v>
      </c>
      <c r="G56" s="59"/>
    </row>
    <row r="57" spans="1:8" x14ac:dyDescent="0.25">
      <c r="A57" s="15" t="s">
        <v>22</v>
      </c>
      <c r="B57" s="16"/>
      <c r="C57" s="16"/>
      <c r="D57" s="15" t="s">
        <v>95</v>
      </c>
      <c r="E57" s="16"/>
      <c r="F57" s="19">
        <f>C54</f>
        <v>0</v>
      </c>
      <c r="G57" s="59"/>
    </row>
    <row r="58" spans="1:8" x14ac:dyDescent="0.25">
      <c r="A58" s="15" t="s">
        <v>70</v>
      </c>
      <c r="B58" s="16" t="s">
        <v>30</v>
      </c>
      <c r="C58" s="16"/>
      <c r="D58" s="15" t="s">
        <v>95</v>
      </c>
      <c r="E58" s="16"/>
      <c r="F58" s="19">
        <f>F56-F57</f>
        <v>1.5</v>
      </c>
      <c r="G58" s="59"/>
    </row>
    <row r="59" spans="1:8" x14ac:dyDescent="0.25">
      <c r="A59" s="15" t="s">
        <v>69</v>
      </c>
      <c r="B59" s="16"/>
      <c r="C59" s="16"/>
      <c r="D59" s="15" t="s">
        <v>96</v>
      </c>
      <c r="E59" s="16"/>
      <c r="F59" s="66">
        <f>(F58*C50)*365</f>
        <v>596.77500000000009</v>
      </c>
      <c r="G59" s="59"/>
    </row>
    <row r="60" spans="1:8" x14ac:dyDescent="0.25">
      <c r="A60" s="15" t="s">
        <v>85</v>
      </c>
      <c r="B60" s="16"/>
      <c r="C60" s="16"/>
      <c r="D60" s="16"/>
      <c r="E60" s="16"/>
      <c r="F60" s="20">
        <f>(F26-F58)/F26</f>
        <v>0.97195138239615331</v>
      </c>
      <c r="G60" s="57"/>
      <c r="H60" t="s">
        <v>75</v>
      </c>
    </row>
    <row r="63" spans="1:8" ht="21.75" thickBot="1" x14ac:dyDescent="0.4">
      <c r="A63" s="21" t="s">
        <v>25</v>
      </c>
    </row>
    <row r="64" spans="1:8" ht="15.75" thickBot="1" x14ac:dyDescent="0.3">
      <c r="A64" s="43" t="s">
        <v>31</v>
      </c>
      <c r="B64" s="44" t="s">
        <v>27</v>
      </c>
      <c r="C64" s="44"/>
      <c r="D64" s="44"/>
      <c r="E64" s="44"/>
      <c r="F64" s="40"/>
      <c r="G64" s="60"/>
      <c r="H64" s="77" t="s">
        <v>48</v>
      </c>
    </row>
    <row r="65" spans="1:8" x14ac:dyDescent="0.25">
      <c r="A65" s="53" t="s">
        <v>42</v>
      </c>
      <c r="B65" s="44"/>
      <c r="C65" s="44"/>
      <c r="D65" s="50" t="s">
        <v>117</v>
      </c>
      <c r="E65" s="50"/>
      <c r="F65" s="69">
        <f>((F64*4)/365)</f>
        <v>0</v>
      </c>
      <c r="G65" s="23"/>
      <c r="H65" s="77"/>
    </row>
    <row r="66" spans="1:8" ht="15.75" thickBot="1" x14ac:dyDescent="0.3">
      <c r="A66" s="7"/>
      <c r="F66" s="23"/>
      <c r="G66" s="23"/>
    </row>
    <row r="67" spans="1:8" ht="15.75" thickBot="1" x14ac:dyDescent="0.3">
      <c r="A67" s="9" t="s">
        <v>32</v>
      </c>
      <c r="B67" s="10" t="s">
        <v>27</v>
      </c>
      <c r="C67" s="10"/>
      <c r="D67" s="10"/>
      <c r="E67" s="10"/>
      <c r="F67" s="29"/>
      <c r="G67" s="60"/>
      <c r="H67" t="s">
        <v>49</v>
      </c>
    </row>
    <row r="68" spans="1:8" x14ac:dyDescent="0.25">
      <c r="A68" s="52" t="s">
        <v>42</v>
      </c>
      <c r="B68" s="10"/>
      <c r="C68" s="10"/>
      <c r="D68" s="22" t="s">
        <v>117</v>
      </c>
      <c r="E68" s="22"/>
      <c r="F68" s="67">
        <f>((F67*4)/365)</f>
        <v>0</v>
      </c>
      <c r="G68" s="3"/>
      <c r="H68" s="39" t="s">
        <v>65</v>
      </c>
    </row>
    <row r="69" spans="1:8" x14ac:dyDescent="0.25">
      <c r="A69" s="5" t="s">
        <v>86</v>
      </c>
      <c r="B69" s="22"/>
      <c r="C69" s="22"/>
      <c r="D69" s="22"/>
      <c r="E69" s="22"/>
      <c r="F69" s="24" t="e">
        <f>(F64-F67)/F64</f>
        <v>#DIV/0!</v>
      </c>
      <c r="G69" s="25"/>
      <c r="H69" s="77" t="s">
        <v>120</v>
      </c>
    </row>
    <row r="70" spans="1:8" x14ac:dyDescent="0.25">
      <c r="A70" s="7"/>
      <c r="F70" s="25"/>
      <c r="G70" s="25"/>
      <c r="H70" s="77"/>
    </row>
    <row r="71" spans="1:8" x14ac:dyDescent="0.25">
      <c r="A71" s="12" t="s">
        <v>113</v>
      </c>
      <c r="B71" s="13"/>
      <c r="C71" s="13"/>
      <c r="D71" s="13"/>
      <c r="E71" s="13"/>
      <c r="F71" s="13"/>
    </row>
    <row r="72" spans="1:8" x14ac:dyDescent="0.25">
      <c r="A72" s="51" t="s">
        <v>43</v>
      </c>
      <c r="B72" s="13"/>
      <c r="C72" s="13"/>
      <c r="D72" s="13"/>
      <c r="E72" s="13"/>
      <c r="F72" s="13"/>
    </row>
    <row r="73" spans="1:8" ht="15.75" thickBot="1" x14ac:dyDescent="0.3">
      <c r="A73" s="14" t="s">
        <v>7</v>
      </c>
      <c r="B73" s="14" t="s">
        <v>92</v>
      </c>
      <c r="C73" s="12"/>
      <c r="D73" s="14" t="s">
        <v>45</v>
      </c>
      <c r="E73" s="14"/>
      <c r="F73" s="14" t="s">
        <v>73</v>
      </c>
      <c r="G73" s="7"/>
    </row>
    <row r="74" spans="1:8" ht="15.75" thickBot="1" x14ac:dyDescent="0.3">
      <c r="A74" t="s">
        <v>29</v>
      </c>
      <c r="B74" t="s">
        <v>105</v>
      </c>
      <c r="C74" s="38">
        <v>0</v>
      </c>
      <c r="D74" s="3" t="s">
        <v>21</v>
      </c>
      <c r="E74">
        <f>C50</f>
        <v>1.0900000000000001</v>
      </c>
      <c r="F74" s="1">
        <f>C74/365</f>
        <v>0</v>
      </c>
      <c r="G74" s="1"/>
      <c r="H74" t="s">
        <v>44</v>
      </c>
    </row>
    <row r="75" spans="1:8" x14ac:dyDescent="0.25">
      <c r="A75" t="s">
        <v>46</v>
      </c>
      <c r="B75" t="s">
        <v>106</v>
      </c>
      <c r="C75" s="1">
        <v>2</v>
      </c>
      <c r="D75" s="3" t="s">
        <v>104</v>
      </c>
      <c r="E75" s="30">
        <v>0</v>
      </c>
      <c r="F75" s="1">
        <f>(C75*E75)*E74</f>
        <v>0</v>
      </c>
      <c r="G75" s="1"/>
      <c r="H75" t="s">
        <v>59</v>
      </c>
    </row>
    <row r="76" spans="1:8" x14ac:dyDescent="0.25">
      <c r="A76" t="s">
        <v>47</v>
      </c>
      <c r="B76" t="s">
        <v>106</v>
      </c>
      <c r="C76" s="1">
        <v>4</v>
      </c>
      <c r="D76" s="3" t="s">
        <v>104</v>
      </c>
      <c r="E76" s="31">
        <v>0</v>
      </c>
      <c r="F76" s="1">
        <f>(C76*E76)*E74</f>
        <v>0</v>
      </c>
      <c r="G76" s="1"/>
      <c r="H76" t="s">
        <v>60</v>
      </c>
    </row>
    <row r="77" spans="1:8" x14ac:dyDescent="0.25">
      <c r="A77" t="s">
        <v>40</v>
      </c>
      <c r="B77" t="s">
        <v>18</v>
      </c>
      <c r="C77">
        <v>7.8</v>
      </c>
      <c r="D77" s="4" t="s">
        <v>100</v>
      </c>
      <c r="E77" s="31">
        <v>0</v>
      </c>
      <c r="F77" s="1">
        <f>(C77*E77)*E74</f>
        <v>0</v>
      </c>
      <c r="G77" s="1"/>
      <c r="H77" t="s">
        <v>61</v>
      </c>
    </row>
    <row r="78" spans="1:8" ht="15.75" thickBot="1" x14ac:dyDescent="0.3">
      <c r="A78" t="s">
        <v>26</v>
      </c>
      <c r="B78" t="s">
        <v>102</v>
      </c>
      <c r="C78">
        <v>0.37</v>
      </c>
      <c r="D78" s="3" t="s">
        <v>99</v>
      </c>
      <c r="E78" s="32">
        <v>0</v>
      </c>
      <c r="F78" s="1">
        <f>(C78*E78)*E74</f>
        <v>0</v>
      </c>
      <c r="G78" s="1"/>
      <c r="H78" t="s">
        <v>62</v>
      </c>
    </row>
    <row r="79" spans="1:8" x14ac:dyDescent="0.25">
      <c r="E79" s="6" t="s">
        <v>6</v>
      </c>
      <c r="F79" s="17">
        <f>SUM(F74:F78)</f>
        <v>0</v>
      </c>
      <c r="G79" s="58"/>
    </row>
    <row r="81" spans="1:8" x14ac:dyDescent="0.25">
      <c r="A81" s="15" t="s">
        <v>82</v>
      </c>
      <c r="B81" s="16" t="s">
        <v>28</v>
      </c>
      <c r="C81" s="15"/>
      <c r="D81" s="15" t="s">
        <v>72</v>
      </c>
      <c r="E81" s="15"/>
      <c r="F81" s="68">
        <f>F68-F79</f>
        <v>0</v>
      </c>
      <c r="G81" s="58"/>
    </row>
    <row r="82" spans="1:8" x14ac:dyDescent="0.25">
      <c r="A82" s="15" t="s">
        <v>84</v>
      </c>
      <c r="B82" s="16"/>
      <c r="C82" s="15"/>
      <c r="D82" s="15" t="s">
        <v>94</v>
      </c>
      <c r="E82" s="15"/>
      <c r="F82" s="68">
        <f>F81*365</f>
        <v>0</v>
      </c>
      <c r="G82" s="58"/>
    </row>
    <row r="83" spans="1:8" x14ac:dyDescent="0.25">
      <c r="A83" s="15" t="s">
        <v>83</v>
      </c>
      <c r="B83" s="16"/>
      <c r="C83" s="16"/>
      <c r="D83" s="16"/>
      <c r="E83" s="16"/>
      <c r="F83" s="20" t="e">
        <f>(F65-F81)/F65</f>
        <v>#DIV/0!</v>
      </c>
      <c r="G83" s="57"/>
      <c r="H83" t="s">
        <v>76</v>
      </c>
    </row>
    <row r="84" spans="1:8" x14ac:dyDescent="0.25">
      <c r="A84" s="7"/>
      <c r="F84" s="57"/>
      <c r="G84" s="57"/>
    </row>
    <row r="85" spans="1:8" ht="21" x14ac:dyDescent="0.35">
      <c r="A85" s="21" t="s">
        <v>67</v>
      </c>
      <c r="F85" s="57"/>
      <c r="G85" s="57"/>
    </row>
    <row r="86" spans="1:8" x14ac:dyDescent="0.25">
      <c r="A86" s="15" t="s">
        <v>85</v>
      </c>
      <c r="B86" s="16"/>
      <c r="C86" s="16"/>
      <c r="D86" s="16"/>
      <c r="E86" s="16"/>
      <c r="F86" s="20">
        <f>F60</f>
        <v>0.97195138239615331</v>
      </c>
      <c r="G86" s="64">
        <v>0.6</v>
      </c>
    </row>
    <row r="87" spans="1:8" x14ac:dyDescent="0.25">
      <c r="A87" s="15" t="s">
        <v>83</v>
      </c>
      <c r="B87" s="16"/>
      <c r="C87" s="16"/>
      <c r="D87" s="16"/>
      <c r="E87" s="16"/>
      <c r="F87" s="20" t="e">
        <f>F83</f>
        <v>#DIV/0!</v>
      </c>
      <c r="G87" s="64">
        <v>0.4</v>
      </c>
    </row>
    <row r="88" spans="1:8" ht="15.75" thickBot="1" x14ac:dyDescent="0.3">
      <c r="A88" s="7"/>
      <c r="F88" s="57"/>
      <c r="G88" s="64"/>
    </row>
    <row r="89" spans="1:8" ht="19.5" thickBot="1" x14ac:dyDescent="0.35">
      <c r="A89" s="61" t="s">
        <v>93</v>
      </c>
      <c r="B89" s="62"/>
      <c r="C89" s="62"/>
      <c r="D89" s="62"/>
      <c r="E89" s="62"/>
      <c r="F89" s="63" t="e">
        <f>SUMPRODUCT(F86:F87,G86:G87)</f>
        <v>#DIV/0!</v>
      </c>
      <c r="H89" t="s">
        <v>64</v>
      </c>
    </row>
    <row r="90" spans="1:8" x14ac:dyDescent="0.25">
      <c r="H90" t="s">
        <v>66</v>
      </c>
    </row>
    <row r="92" spans="1:8" ht="15.75" x14ac:dyDescent="0.25">
      <c r="H92" s="70" t="s">
        <v>51</v>
      </c>
    </row>
    <row r="93" spans="1:8" x14ac:dyDescent="0.25">
      <c r="H93" s="39" t="s">
        <v>54</v>
      </c>
    </row>
    <row r="94" spans="1:8" x14ac:dyDescent="0.25">
      <c r="H94" s="7" t="s">
        <v>53</v>
      </c>
    </row>
    <row r="95" spans="1:8" x14ac:dyDescent="0.25">
      <c r="H95" s="39" t="s">
        <v>55</v>
      </c>
    </row>
    <row r="96" spans="1:8" x14ac:dyDescent="0.25">
      <c r="H96" s="7" t="s">
        <v>56</v>
      </c>
    </row>
    <row r="98" spans="8:8" x14ac:dyDescent="0.25">
      <c r="H98" s="28" t="s">
        <v>57</v>
      </c>
    </row>
  </sheetData>
  <sheetProtection algorithmName="SHA-512" hashValue="6T2shmd49cf/kd1AmHRbi4EpC2PcoZ2oRCCgVbv3WKCzBrMVXYYyiMIPtZR78JAOSOywQ0iiMWKX5ZcCbdNCsA==" saltValue="1z77Sxz0wYmMyXLYVChiJA==" spinCount="100000" sheet="1" formatCells="0" insertHyperlinks="0"/>
  <protectedRanges>
    <protectedRange sqref="B9:B13 E12" name="project inputs"/>
    <protectedRange sqref="I29:J89" name="comments"/>
    <protectedRange sqref="F64:G64 F67:G67 C74 E75:E78" name="Outdoor"/>
    <protectedRange sqref="E45:E46 C51:C52" name="Indoor_rain"/>
    <protectedRange sqref="E30:E35 C38:C39" name="Conserv_Indoor"/>
  </protectedRanges>
  <mergeCells count="7">
    <mergeCell ref="H69:H70"/>
    <mergeCell ref="D14:F14"/>
    <mergeCell ref="H64:H65"/>
    <mergeCell ref="D8:F8"/>
    <mergeCell ref="B9:F9"/>
    <mergeCell ref="B10:F10"/>
    <mergeCell ref="B11:F11"/>
  </mergeCells>
  <hyperlinks>
    <hyperlink ref="A65" r:id="rId1" xr:uid="{23D9DF16-8D9F-4B65-AB8A-E66F307A99EC}"/>
    <hyperlink ref="A72" r:id="rId2" xr:uid="{028C1C7C-F227-4625-8E94-533A261E33A9}"/>
    <hyperlink ref="A68" r:id="rId3" xr:uid="{C06B9E8F-FBDA-411B-831E-ADCA8A31E972}"/>
    <hyperlink ref="A43" r:id="rId4" xr:uid="{6F560E76-799B-4319-9ADD-E1D1E75DC4F7}"/>
    <hyperlink ref="H98" r:id="rId5" xr:uid="{504A7404-4C49-42B0-8793-3B07E7369E4F}"/>
  </hyperlinks>
  <printOptions horizontalCentered="1"/>
  <pageMargins left="0.75" right="0.25" top="0.5" bottom="0.39374999999999999" header="0.05" footer="0.05"/>
  <pageSetup scale="68" fitToHeight="2" orientation="portrait" r:id="rId6"/>
  <rowBreaks count="1" manualBreakCount="1">
    <brk id="70" max="5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Total Water Use Model</vt:lpstr>
      <vt:lpstr>'BG Total Water Use Model'!Print_Area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O.</dc:creator>
  <cp:lastModifiedBy>Sonja O'Claire</cp:lastModifiedBy>
  <cp:lastPrinted>2022-01-25T20:12:36Z</cp:lastPrinted>
  <dcterms:created xsi:type="dcterms:W3CDTF">2021-05-21T22:40:48Z</dcterms:created>
  <dcterms:modified xsi:type="dcterms:W3CDTF">2023-10-13T20:40:35Z</dcterms:modified>
</cp:coreProperties>
</file>